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ocuments\BUDGETSTUFF\2021 BUDGET STUFF\"/>
    </mc:Choice>
  </mc:AlternateContent>
  <xr:revisionPtr revIDLastSave="0" documentId="13_ncr:1_{5CE289B8-A2BA-4096-B4A5-11AA15C9F38D}" xr6:coauthVersionLast="45" xr6:coauthVersionMax="45" xr10:uidLastSave="{00000000-0000-0000-0000-000000000000}"/>
  <bookViews>
    <workbookView xWindow="-120" yWindow="-120" windowWidth="29040" windowHeight="15840" xr2:uid="{0177C71F-1548-45B1-B85E-CC2C6AA57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1" l="1"/>
  <c r="G112" i="1"/>
  <c r="E130" i="1"/>
  <c r="E112" i="1"/>
  <c r="B8" i="1"/>
  <c r="C8" i="1"/>
  <c r="B23" i="1"/>
  <c r="C23" i="1"/>
  <c r="B30" i="1"/>
  <c r="C30" i="1"/>
  <c r="B35" i="1"/>
  <c r="C35" i="1"/>
  <c r="B41" i="1"/>
  <c r="C41" i="1"/>
  <c r="B48" i="1"/>
  <c r="C48" i="1"/>
  <c r="B53" i="1"/>
  <c r="C53" i="1"/>
  <c r="B61" i="1"/>
  <c r="C61" i="1"/>
  <c r="B68" i="1"/>
  <c r="C68" i="1"/>
  <c r="B77" i="1"/>
  <c r="C77" i="1"/>
  <c r="C80" i="1"/>
  <c r="C90" i="1" s="1"/>
  <c r="B90" i="1"/>
  <c r="B98" i="1"/>
  <c r="C98" i="1"/>
  <c r="C112" i="1"/>
  <c r="C130" i="1"/>
  <c r="G98" i="1"/>
  <c r="E98" i="1"/>
  <c r="D98" i="1"/>
  <c r="F97" i="1"/>
  <c r="E93" i="1"/>
  <c r="D92" i="1"/>
  <c r="D93" i="1" s="1"/>
  <c r="G90" i="1"/>
  <c r="D90" i="1"/>
  <c r="E89" i="1"/>
  <c r="E88" i="1"/>
  <c r="F88" i="1" s="1"/>
  <c r="E87" i="1"/>
  <c r="F87" i="1" s="1"/>
  <c r="E86" i="1"/>
  <c r="F86" i="1" s="1"/>
  <c r="E85" i="1"/>
  <c r="E84" i="1"/>
  <c r="E81" i="1"/>
  <c r="F80" i="1"/>
  <c r="G77" i="1"/>
  <c r="E77" i="1"/>
  <c r="D77" i="1"/>
  <c r="F76" i="1"/>
  <c r="F75" i="1"/>
  <c r="F74" i="1"/>
  <c r="F73" i="1"/>
  <c r="F72" i="1"/>
  <c r="F71" i="1"/>
  <c r="G68" i="1"/>
  <c r="E68" i="1"/>
  <c r="D66" i="1"/>
  <c r="F66" i="1" s="1"/>
  <c r="F65" i="1"/>
  <c r="D64" i="1"/>
  <c r="F64" i="1" s="1"/>
  <c r="G61" i="1"/>
  <c r="E61" i="1"/>
  <c r="D61" i="1"/>
  <c r="F60" i="1"/>
  <c r="F59" i="1"/>
  <c r="F58" i="1"/>
  <c r="F57" i="1"/>
  <c r="F56" i="1"/>
  <c r="G53" i="1"/>
  <c r="E53" i="1"/>
  <c r="D53" i="1"/>
  <c r="F53" i="1" s="1"/>
  <c r="F52" i="1"/>
  <c r="F51" i="1"/>
  <c r="G48" i="1"/>
  <c r="E48" i="1"/>
  <c r="F46" i="1"/>
  <c r="F45" i="1"/>
  <c r="D44" i="1"/>
  <c r="F44" i="1" s="1"/>
  <c r="G41" i="1"/>
  <c r="E41" i="1"/>
  <c r="D41" i="1"/>
  <c r="F40" i="1"/>
  <c r="F39" i="1"/>
  <c r="F38" i="1"/>
  <c r="G35" i="1"/>
  <c r="E35" i="1"/>
  <c r="F34" i="1"/>
  <c r="D33" i="1"/>
  <c r="D35" i="1" s="1"/>
  <c r="G30" i="1"/>
  <c r="D30" i="1"/>
  <c r="E29" i="1"/>
  <c r="F29" i="1" s="1"/>
  <c r="E28" i="1"/>
  <c r="F28" i="1" s="1"/>
  <c r="E27" i="1"/>
  <c r="F27" i="1" s="1"/>
  <c r="E26" i="1"/>
  <c r="F26" i="1" s="1"/>
  <c r="G23" i="1"/>
  <c r="F22" i="1"/>
  <c r="F21" i="1"/>
  <c r="F20" i="1"/>
  <c r="F19" i="1"/>
  <c r="D18" i="1"/>
  <c r="F18" i="1" s="1"/>
  <c r="F17" i="1"/>
  <c r="D16" i="1"/>
  <c r="F16" i="1" s="1"/>
  <c r="D15" i="1"/>
  <c r="F15" i="1" s="1"/>
  <c r="F14" i="1"/>
  <c r="F13" i="1"/>
  <c r="E12" i="1"/>
  <c r="E23" i="1" s="1"/>
  <c r="G8" i="1"/>
  <c r="D8" i="1"/>
  <c r="F6" i="1"/>
  <c r="F5" i="1"/>
  <c r="E4" i="1"/>
  <c r="F4" i="1" s="1"/>
  <c r="F41" i="1" l="1"/>
  <c r="E90" i="1"/>
  <c r="E8" i="1"/>
  <c r="F8" i="1" s="1"/>
  <c r="D48" i="1"/>
  <c r="F48" i="1" s="1"/>
  <c r="F77" i="1"/>
  <c r="F61" i="1"/>
  <c r="G100" i="1"/>
  <c r="G102" i="1" s="1"/>
  <c r="F12" i="1"/>
  <c r="F35" i="1"/>
  <c r="E30" i="1"/>
  <c r="F30" i="1" s="1"/>
  <c r="F33" i="1"/>
  <c r="D68" i="1"/>
  <c r="F68" i="1" s="1"/>
  <c r="D23" i="1"/>
  <c r="F23" i="1" s="1"/>
</calcChain>
</file>

<file path=xl/sharedStrings.xml><?xml version="1.0" encoding="utf-8"?>
<sst xmlns="http://schemas.openxmlformats.org/spreadsheetml/2006/main" count="119" uniqueCount="115">
  <si>
    <t>2021 Budget</t>
  </si>
  <si>
    <t>2019 ACTUAL</t>
  </si>
  <si>
    <t>THROUGH 06/30, 2020 Actual</t>
  </si>
  <si>
    <t>2020 Budget</t>
  </si>
  <si>
    <t>2020 Projected</t>
  </si>
  <si>
    <t>Over/under Budget</t>
  </si>
  <si>
    <t xml:space="preserve"> 4000-00 COMPOST STATION INCOME</t>
  </si>
  <si>
    <t xml:space="preserve"> 4010-00 TAX INCOME</t>
  </si>
  <si>
    <t xml:space="preserve">   4015-00 INVESTMENT DIVIDENDS &amp; INT.</t>
  </si>
  <si>
    <t>FUND BALANCE TRANSFER</t>
  </si>
  <si>
    <t>Total Income</t>
  </si>
  <si>
    <t>EXPENSES</t>
  </si>
  <si>
    <t>PAYROLL EXPENSES</t>
  </si>
  <si>
    <t xml:space="preserve">      6000-00 SALARIES &amp; WAGES</t>
  </si>
  <si>
    <t xml:space="preserve">      6000-01   STATE UNEMPLOYMENT</t>
  </si>
  <si>
    <t xml:space="preserve">      6000-02 Disability-Guardian</t>
  </si>
  <si>
    <t xml:space="preserve">      6000-04 EMPLOY. HEALTH INSURANCE</t>
  </si>
  <si>
    <t xml:space="preserve">      6000-09 EMPLOYER 401K</t>
  </si>
  <si>
    <t xml:space="preserve">      6000-10 Payroll tax expense EMPLYER SS</t>
  </si>
  <si>
    <t xml:space="preserve">      6000-11 QB DIRECT DEP FEES</t>
  </si>
  <si>
    <t xml:space="preserve">      6010-00 P/R TAXES-NY EMPLOYMENT TAX</t>
  </si>
  <si>
    <t xml:space="preserve">      6302-00 EMPLOYEE TRAINING</t>
  </si>
  <si>
    <t xml:space="preserve">      6361-00 EMPLY PARKING</t>
  </si>
  <si>
    <t xml:space="preserve">      6360-02 INSURANCE - WORKERS COMP</t>
  </si>
  <si>
    <t xml:space="preserve">   Total 6000- PAYROLL EXPENSE</t>
  </si>
  <si>
    <t xml:space="preserve">   6099-00 TRANSPORTATION &amp; HAULING</t>
  </si>
  <si>
    <t xml:space="preserve">      6100-00 FERRY TRANSPORT</t>
  </si>
  <si>
    <t xml:space="preserve">      6150-00 TRANSFER STN HAULING FEES</t>
  </si>
  <si>
    <t xml:space="preserve">      6200-00 COMPOST STATION HAULING</t>
  </si>
  <si>
    <t xml:space="preserve">      6250-00 GARBAGE TIPPING FEES</t>
  </si>
  <si>
    <t xml:space="preserve">   Total 6099-00 OPERATING COSTS</t>
  </si>
  <si>
    <t xml:space="preserve">   6299-00 BOC EXPENSES</t>
  </si>
  <si>
    <t xml:space="preserve">      6300-00 BOC FEES</t>
  </si>
  <si>
    <t xml:space="preserve">      6360.04 PUBLIC OFF LIABILITY &amp; BONDS</t>
  </si>
  <si>
    <t xml:space="preserve">   Total 6299-00 BOC EXPENSES</t>
  </si>
  <si>
    <t xml:space="preserve">   6360-00 INSURANCE</t>
  </si>
  <si>
    <t xml:space="preserve">      6360-01 LIABILITY</t>
  </si>
  <si>
    <t xml:space="preserve">      6360.02 PROPERTY</t>
  </si>
  <si>
    <t xml:space="preserve">      6360.03 EQUIPMNT</t>
  </si>
  <si>
    <t xml:space="preserve">   Total 6360-00 Insurance</t>
  </si>
  <si>
    <t xml:space="preserve">   6380-00 PROFESSIONAL FEES</t>
  </si>
  <si>
    <t xml:space="preserve">      6380-01 ACCOUNTING</t>
  </si>
  <si>
    <t xml:space="preserve">      6380-02 LEGAL</t>
  </si>
  <si>
    <t xml:space="preserve">      6380-03 CONSULTING</t>
  </si>
  <si>
    <t xml:space="preserve">      6651-00 LANDFILL MONITORING</t>
  </si>
  <si>
    <t xml:space="preserve">   Total 6380-00 PROFESSIONAL FEES</t>
  </si>
  <si>
    <t xml:space="preserve">   6390-00 EDUCATIONAL PUBLIC</t>
  </si>
  <si>
    <t xml:space="preserve">      6390.01 EDUCATIONAL</t>
  </si>
  <si>
    <t xml:space="preserve">      6390-00 EDUCATIONAL PUBLIC</t>
  </si>
  <si>
    <t xml:space="preserve">   Total 6390-00 EDUCATIONAL</t>
  </si>
  <si>
    <t xml:space="preserve">   6499-00 OTHER OPERATING EXPENSES</t>
  </si>
  <si>
    <t xml:space="preserve">      6500-00 BUILDING MAINTENANCE</t>
  </si>
  <si>
    <t xml:space="preserve">      6510-00 BUILDING UTILITIES</t>
  </si>
  <si>
    <t xml:space="preserve">         6510.02 BUILDING AT &amp; T</t>
  </si>
  <si>
    <t xml:space="preserve">         6510.06 BUILDING FO</t>
  </si>
  <si>
    <t xml:space="preserve">         6510.07 FO SHOP</t>
  </si>
  <si>
    <t xml:space="preserve">      Total 6510-00 BUILDING UTILITIES</t>
  </si>
  <si>
    <t>ADMINSTRATIVE COSTS</t>
  </si>
  <si>
    <t xml:space="preserve">      6520-00 OFFICE SUPPLIES</t>
  </si>
  <si>
    <t xml:space="preserve">      6530-00 ADVERTISING</t>
  </si>
  <si>
    <t xml:space="preserve">      6535-00 SUBSCRIPTIONS</t>
  </si>
  <si>
    <t xml:space="preserve">      6560-00 FINES/PENALTY</t>
  </si>
  <si>
    <r>
      <t xml:space="preserve">    </t>
    </r>
    <r>
      <rPr>
        <sz val="8"/>
        <color rgb="FF000000"/>
        <rFont val="Arial"/>
        <family val="2"/>
      </rPr>
      <t xml:space="preserve">  Total 6600-00 ADMINISTATICE EXPENSES</t>
    </r>
  </si>
  <si>
    <t>FACILITIES EXPENSES</t>
  </si>
  <si>
    <t xml:space="preserve">      6620-00 TRANS. STN.MAINTENANCE</t>
  </si>
  <si>
    <t xml:space="preserve">      6630-00 COMPOST UTILITIES</t>
  </si>
  <si>
    <t xml:space="preserve">      6600-00 TRANSFER STATION UTILITIES</t>
  </si>
  <si>
    <t xml:space="preserve">      6640-00 COMPOST IMPROVEMENTS</t>
  </si>
  <si>
    <t xml:space="preserve">      6650-00 COMPOST MAINTENANCE</t>
  </si>
  <si>
    <t xml:space="preserve">      6653-00 SHOP</t>
  </si>
  <si>
    <t xml:space="preserve">   TOTAL FACILITIES EXPENSES</t>
  </si>
  <si>
    <t>MACHINERY &amp; EQUIPMENT</t>
  </si>
  <si>
    <t xml:space="preserve">      6654-00 COMPACTOR/DUMPSTER MAINTENANCE</t>
  </si>
  <si>
    <t xml:space="preserve">      6655-00 HEAVY EQUIP. MAINTENANCE</t>
  </si>
  <si>
    <t xml:space="preserve">         6655-01 CHIPPER REPAIR/MAINT</t>
  </si>
  <si>
    <t xml:space="preserve">         6655-02 GLASS GRINDER REPAIR/MAINT</t>
  </si>
  <si>
    <t xml:space="preserve">         6655-03 BACKHOE REPAIR/MAINT</t>
  </si>
  <si>
    <t xml:space="preserve">         6655-04 FRONT END LOADER REPAIR/MAINT</t>
  </si>
  <si>
    <t xml:space="preserve">         6655-05 MOWERS/SMALL EQUIP REPAIR/MAINT</t>
  </si>
  <si>
    <t xml:space="preserve">         6655-06 TRUCK REPAIR/MAINT</t>
  </si>
  <si>
    <t xml:space="preserve">         6655-07 SKID STEER REPAIR/MAINT</t>
  </si>
  <si>
    <t xml:space="preserve">         HEAVY EQUIP OTHER</t>
  </si>
  <si>
    <t xml:space="preserve">   Total 6655-00 MACHINERY &amp; EQUIPMENT</t>
  </si>
  <si>
    <t xml:space="preserve">      6657-00 EQUIPMENT RENTAL</t>
  </si>
  <si>
    <r>
      <t xml:space="preserve">   </t>
    </r>
    <r>
      <rPr>
        <sz val="8"/>
        <color rgb="FF000000"/>
        <rFont val="Arial"/>
        <family val="2"/>
      </rPr>
      <t>Total 6657-00 EQUIPMENT RENTAL</t>
    </r>
  </si>
  <si>
    <t xml:space="preserve">   6690-00 BANK FEES:</t>
  </si>
  <si>
    <t xml:space="preserve">      6690-01 CITIZENS FEES</t>
  </si>
  <si>
    <t xml:space="preserve">      6690-04 SALES PROCESSING FEES</t>
  </si>
  <si>
    <t xml:space="preserve">   Total 6690-00 BANK FEES</t>
  </si>
  <si>
    <t>TOTALS</t>
  </si>
  <si>
    <t>Net Profit</t>
  </si>
  <si>
    <t>2019  BALANCE SHEET</t>
  </si>
  <si>
    <t xml:space="preserve">FOR 2021 </t>
  </si>
  <si>
    <t>ASSETS</t>
  </si>
  <si>
    <t>CASH</t>
  </si>
  <si>
    <t>PREPAIDS</t>
  </si>
  <si>
    <t xml:space="preserve">     TOTAL ASSETS</t>
  </si>
  <si>
    <t>LIABILITIES</t>
  </si>
  <si>
    <t>PAYABLES</t>
  </si>
  <si>
    <t xml:space="preserve">     ACCOUNTS PAYABLE</t>
  </si>
  <si>
    <t xml:space="preserve">     PAYROLL TAX LIABILITY</t>
  </si>
  <si>
    <t xml:space="preserve">     TOTAL LIABILITES</t>
  </si>
  <si>
    <t>FUND BALANCE</t>
  </si>
  <si>
    <t>NONSPEDABLE: PREPAIDS</t>
  </si>
  <si>
    <t>ASSIGNED</t>
  </si>
  <si>
    <t xml:space="preserve">     EQUIPMENT</t>
  </si>
  <si>
    <t xml:space="preserve">     EMERGENCY EQUIPMENT REPAIR</t>
  </si>
  <si>
    <t xml:space="preserve">     OTHER EQUIPMENT (RENTALS)</t>
  </si>
  <si>
    <t xml:space="preserve">     WAGES</t>
  </si>
  <si>
    <t xml:space="preserve">     401K RESERVE</t>
  </si>
  <si>
    <t xml:space="preserve">     UNASSIGNED</t>
  </si>
  <si>
    <t xml:space="preserve">     TOTAL FUND BALANCE</t>
  </si>
  <si>
    <t xml:space="preserve">     TOTAL LIABILITIES AND FUND BALANCE</t>
  </si>
  <si>
    <t xml:space="preserve">     LANDFILL CONTINGENCY</t>
  </si>
  <si>
    <t xml:space="preserve"> Fishers Island Waste Management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</si>
</sst>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#,##0.00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4" fontId="6" fillId="0" borderId="0" xfId="0" applyNumberFormat="1" applyFont="1"/>
    <xf numFmtId="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9" fontId="6" fillId="0" borderId="0" xfId="1" applyFont="1"/>
    <xf numFmtId="164" fontId="7" fillId="0" borderId="0" xfId="0" applyNumberFormat="1" applyFont="1" applyAlignment="1">
      <alignment wrapText="1"/>
    </xf>
    <xf numFmtId="4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0" fontId="6" fillId="0" borderId="0" xfId="0" applyFont="1"/>
    <xf numFmtId="0" fontId="6" fillId="0" borderId="1" xfId="0" applyFont="1" applyBorder="1"/>
    <xf numFmtId="4" fontId="6" fillId="0" borderId="1" xfId="0" applyNumberFormat="1" applyFont="1" applyBorder="1"/>
    <xf numFmtId="0" fontId="7" fillId="0" borderId="0" xfId="0" applyFont="1" applyAlignment="1">
      <alignment horizontal="left" wrapText="1"/>
    </xf>
    <xf numFmtId="4" fontId="9" fillId="0" borderId="0" xfId="0" applyNumberFormat="1" applyFont="1"/>
    <xf numFmtId="0" fontId="7" fillId="0" borderId="2" xfId="0" applyFont="1" applyBorder="1" applyAlignment="1">
      <alignment horizontal="left" wrapText="1"/>
    </xf>
    <xf numFmtId="4" fontId="6" fillId="0" borderId="2" xfId="0" applyNumberFormat="1" applyFont="1" applyBorder="1"/>
    <xf numFmtId="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9" fontId="6" fillId="0" borderId="2" xfId="1" applyFont="1" applyBorder="1"/>
    <xf numFmtId="9" fontId="8" fillId="0" borderId="0" xfId="1" applyFont="1" applyFill="1" applyBorder="1"/>
    <xf numFmtId="9" fontId="6" fillId="0" borderId="0" xfId="1" applyFont="1" applyFill="1" applyBorder="1"/>
    <xf numFmtId="164" fontId="9" fillId="0" borderId="0" xfId="0" applyNumberFormat="1" applyFont="1" applyAlignment="1">
      <alignment horizontal="right" wrapText="1"/>
    </xf>
    <xf numFmtId="9" fontId="6" fillId="0" borderId="0" xfId="1" applyFont="1" applyBorder="1"/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9" fontId="9" fillId="0" borderId="0" xfId="1" applyFont="1" applyBorder="1"/>
    <xf numFmtId="0" fontId="9" fillId="0" borderId="2" xfId="0" applyFont="1" applyBorder="1" applyAlignment="1">
      <alignment horizontal="left" wrapText="1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>
      <alignment wrapText="1"/>
    </xf>
    <xf numFmtId="9" fontId="9" fillId="0" borderId="2" xfId="1" applyFont="1" applyBorder="1"/>
    <xf numFmtId="4" fontId="5" fillId="0" borderId="0" xfId="0" applyNumberFormat="1" applyFont="1"/>
    <xf numFmtId="164" fontId="9" fillId="0" borderId="2" xfId="0" applyNumberFormat="1" applyFont="1" applyBorder="1" applyAlignment="1">
      <alignment horizontal="right" wrapText="1"/>
    </xf>
    <xf numFmtId="0" fontId="8" fillId="0" borderId="0" xfId="0" applyFont="1"/>
    <xf numFmtId="4" fontId="9" fillId="0" borderId="0" xfId="2" applyNumberFormat="1" applyFont="1" applyFill="1" applyAlignment="1">
      <alignment horizontal="right" wrapText="1"/>
    </xf>
    <xf numFmtId="164" fontId="7" fillId="0" borderId="2" xfId="0" applyNumberFormat="1" applyFont="1" applyBorder="1" applyAlignment="1">
      <alignment wrapText="1"/>
    </xf>
    <xf numFmtId="0" fontId="6" fillId="0" borderId="2" xfId="0" applyFont="1" applyBorder="1"/>
    <xf numFmtId="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166" fontId="11" fillId="0" borderId="0" xfId="0" applyNumberFormat="1" applyFont="1"/>
    <xf numFmtId="3" fontId="6" fillId="0" borderId="0" xfId="0" applyNumberFormat="1" applyFont="1"/>
    <xf numFmtId="3" fontId="6" fillId="0" borderId="3" xfId="0" applyNumberFormat="1" applyFont="1" applyBorder="1"/>
    <xf numFmtId="3" fontId="8" fillId="0" borderId="0" xfId="0" applyNumberFormat="1" applyFont="1"/>
    <xf numFmtId="166" fontId="12" fillId="0" borderId="0" xfId="0" applyNumberFormat="1" applyFont="1"/>
    <xf numFmtId="3" fontId="8" fillId="0" borderId="3" xfId="0" applyNumberFormat="1" applyFont="1" applyBorder="1"/>
    <xf numFmtId="3" fontId="8" fillId="0" borderId="4" xfId="0" applyNumberFormat="1" applyFont="1" applyBorder="1"/>
    <xf numFmtId="0" fontId="3" fillId="0" borderId="2" xfId="0" applyFont="1" applyBorder="1" applyAlignment="1">
      <alignment horizontal="left" wrapText="1"/>
    </xf>
    <xf numFmtId="0" fontId="13" fillId="0" borderId="0" xfId="0" applyFont="1" applyAlignment="1">
      <alignment horizontal="center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A1CF-F1EA-4177-997B-CF2421F3A083}">
  <dimension ref="A1:J132"/>
  <sheetViews>
    <sheetView showGridLines="0" tabSelected="1" zoomScale="133" workbookViewId="0">
      <selection activeCell="D8" sqref="D8"/>
    </sheetView>
  </sheetViews>
  <sheetFormatPr defaultRowHeight="11.25" x14ac:dyDescent="0.2"/>
  <cols>
    <col min="1" max="1" width="33.5703125" style="15" customWidth="1"/>
    <col min="2" max="2" width="10.42578125" style="15" hidden="1" customWidth="1"/>
    <col min="3" max="3" width="11" style="15" hidden="1" customWidth="1"/>
    <col min="4" max="4" width="11" style="15" customWidth="1"/>
    <col min="5" max="5" width="13" style="15" hidden="1" customWidth="1"/>
    <col min="6" max="6" width="9.7109375" style="15" hidden="1" customWidth="1"/>
    <col min="7" max="7" width="10.85546875" style="15" customWidth="1"/>
    <col min="8" max="16384" width="9.140625" style="15"/>
  </cols>
  <sheetData>
    <row r="1" spans="1:10" ht="15.75" x14ac:dyDescent="0.25">
      <c r="A1" s="59" t="s">
        <v>114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40.5" customHeight="1" thickBot="1" x14ac:dyDescent="0.25">
      <c r="A3" s="1"/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0</v>
      </c>
    </row>
    <row r="4" spans="1:10" ht="15" customHeight="1" x14ac:dyDescent="0.2">
      <c r="A4" s="6" t="s">
        <v>6</v>
      </c>
      <c r="B4" s="7">
        <v>48525</v>
      </c>
      <c r="C4" s="8">
        <v>15671</v>
      </c>
      <c r="D4" s="9">
        <v>56000</v>
      </c>
      <c r="E4" s="9">
        <f>C4*2</f>
        <v>31342</v>
      </c>
      <c r="F4" s="10">
        <f>E4/D4</f>
        <v>0.55967857142857147</v>
      </c>
      <c r="G4" s="7">
        <v>35000</v>
      </c>
    </row>
    <row r="5" spans="1:10" ht="15.75" customHeight="1" x14ac:dyDescent="0.2">
      <c r="A5" s="6" t="s">
        <v>7</v>
      </c>
      <c r="B5" s="7">
        <v>864131</v>
      </c>
      <c r="C5" s="8">
        <v>723510.14</v>
      </c>
      <c r="D5" s="11">
        <v>881413</v>
      </c>
      <c r="E5" s="11">
        <v>881413</v>
      </c>
      <c r="F5" s="10">
        <f t="shared" ref="F5:F6" si="0">E5/D5</f>
        <v>1</v>
      </c>
      <c r="G5" s="7">
        <v>783150</v>
      </c>
    </row>
    <row r="6" spans="1:10" ht="15" customHeight="1" x14ac:dyDescent="0.2">
      <c r="A6" s="6" t="s">
        <v>8</v>
      </c>
      <c r="B6" s="7">
        <v>8314.84</v>
      </c>
      <c r="C6" s="8">
        <v>5073.99</v>
      </c>
      <c r="D6" s="9">
        <v>6000</v>
      </c>
      <c r="E6" s="9">
        <v>10148</v>
      </c>
      <c r="F6" s="10">
        <f t="shared" si="0"/>
        <v>1.6913333333333334</v>
      </c>
      <c r="G6" s="7">
        <v>7100</v>
      </c>
    </row>
    <row r="7" spans="1:10" ht="15" customHeight="1" thickBot="1" x14ac:dyDescent="0.25">
      <c r="A7" s="58" t="s">
        <v>9</v>
      </c>
      <c r="B7" s="21"/>
      <c r="C7" s="22"/>
      <c r="D7" s="23"/>
      <c r="E7" s="23"/>
      <c r="F7" s="24"/>
      <c r="G7" s="21">
        <v>70000</v>
      </c>
    </row>
    <row r="8" spans="1:10" ht="15" customHeight="1" thickTop="1" x14ac:dyDescent="0.2">
      <c r="A8" s="6" t="s">
        <v>10</v>
      </c>
      <c r="B8" s="12">
        <f>SUM(B4:B7)</f>
        <v>920970.84</v>
      </c>
      <c r="C8" s="12">
        <f>SUM(C4:C7)</f>
        <v>744255.13</v>
      </c>
      <c r="D8" s="12">
        <f>SUM(D4:D7)</f>
        <v>943413</v>
      </c>
      <c r="E8" s="13">
        <f>SUM(E4:E7)</f>
        <v>922903</v>
      </c>
      <c r="F8" s="14">
        <f>E8/D8</f>
        <v>0.97825978654099532</v>
      </c>
      <c r="G8" s="12">
        <f>SUM(G4:G7)</f>
        <v>895250</v>
      </c>
    </row>
    <row r="9" spans="1:10" x14ac:dyDescent="0.2">
      <c r="A9" s="6"/>
      <c r="G9" s="7"/>
    </row>
    <row r="10" spans="1:10" ht="15" customHeight="1" thickBot="1" x14ac:dyDescent="0.25">
      <c r="A10" s="1" t="s">
        <v>11</v>
      </c>
      <c r="B10" s="16"/>
      <c r="C10" s="16"/>
      <c r="D10" s="16"/>
      <c r="E10" s="16"/>
      <c r="F10" s="16"/>
      <c r="G10" s="17"/>
    </row>
    <row r="11" spans="1:10" ht="15" customHeight="1" x14ac:dyDescent="0.2">
      <c r="A11" s="6" t="s">
        <v>12</v>
      </c>
      <c r="G11" s="7"/>
    </row>
    <row r="12" spans="1:10" ht="16.5" customHeight="1" x14ac:dyDescent="0.2">
      <c r="A12" s="18" t="s">
        <v>13</v>
      </c>
      <c r="B12" s="7">
        <v>347155.87</v>
      </c>
      <c r="C12" s="8">
        <v>184202.56</v>
      </c>
      <c r="D12" s="9">
        <v>432790</v>
      </c>
      <c r="E12" s="9">
        <f>C12*2</f>
        <v>368405.12</v>
      </c>
      <c r="F12" s="10">
        <f>E12/D12</f>
        <v>0.85123297673236442</v>
      </c>
      <c r="G12" s="7">
        <v>365000</v>
      </c>
    </row>
    <row r="13" spans="1:10" ht="18" customHeight="1" x14ac:dyDescent="0.2">
      <c r="A13" s="18" t="s">
        <v>14</v>
      </c>
      <c r="B13" s="7"/>
      <c r="C13" s="8">
        <v>54.61</v>
      </c>
      <c r="D13" s="9">
        <v>700</v>
      </c>
      <c r="E13" s="9">
        <v>700</v>
      </c>
      <c r="F13" s="10">
        <f t="shared" ref="F13:F22" si="1">E13/D13</f>
        <v>1</v>
      </c>
      <c r="G13" s="7">
        <v>700</v>
      </c>
    </row>
    <row r="14" spans="1:10" ht="16.5" customHeight="1" x14ac:dyDescent="0.2">
      <c r="A14" s="18" t="s">
        <v>15</v>
      </c>
      <c r="B14" s="7">
        <v>811.4</v>
      </c>
      <c r="C14" s="8">
        <v>524.54999999999995</v>
      </c>
      <c r="D14" s="9"/>
      <c r="E14" s="9">
        <v>1049</v>
      </c>
      <c r="F14" s="10" t="e">
        <f t="shared" si="1"/>
        <v>#DIV/0!</v>
      </c>
      <c r="G14" s="7">
        <v>1000</v>
      </c>
    </row>
    <row r="15" spans="1:10" ht="17.25" customHeight="1" x14ac:dyDescent="0.2">
      <c r="A15" s="18" t="s">
        <v>16</v>
      </c>
      <c r="B15" s="7">
        <v>99284.31</v>
      </c>
      <c r="C15" s="8">
        <v>48547.3</v>
      </c>
      <c r="D15" s="9">
        <f>110000</f>
        <v>110000</v>
      </c>
      <c r="E15" s="9">
        <v>97095</v>
      </c>
      <c r="F15" s="10">
        <f t="shared" si="1"/>
        <v>0.88268181818181823</v>
      </c>
      <c r="G15" s="7">
        <v>112000</v>
      </c>
    </row>
    <row r="16" spans="1:10" ht="17.25" customHeight="1" x14ac:dyDescent="0.2">
      <c r="A16" s="18" t="s">
        <v>17</v>
      </c>
      <c r="B16" s="7">
        <v>4593.67</v>
      </c>
      <c r="C16" s="8">
        <v>937.61</v>
      </c>
      <c r="D16" s="9">
        <f>4000</f>
        <v>4000</v>
      </c>
      <c r="E16" s="9">
        <v>1875</v>
      </c>
      <c r="F16" s="10">
        <f t="shared" si="1"/>
        <v>0.46875</v>
      </c>
      <c r="G16" s="19">
        <v>2000</v>
      </c>
    </row>
    <row r="17" spans="1:7" ht="12.75" customHeight="1" x14ac:dyDescent="0.2">
      <c r="A17" s="18" t="s">
        <v>18</v>
      </c>
      <c r="B17" s="7">
        <v>19824.48</v>
      </c>
      <c r="C17" s="8">
        <v>14091.48</v>
      </c>
      <c r="D17" s="9">
        <v>26000</v>
      </c>
      <c r="E17" s="9">
        <v>28183</v>
      </c>
      <c r="F17" s="10">
        <f t="shared" si="1"/>
        <v>1.0839615384615384</v>
      </c>
      <c r="G17" s="7">
        <v>23000</v>
      </c>
    </row>
    <row r="18" spans="1:7" ht="18.75" customHeight="1" x14ac:dyDescent="0.2">
      <c r="A18" s="18" t="s">
        <v>19</v>
      </c>
      <c r="B18" s="7">
        <v>852.25</v>
      </c>
      <c r="C18" s="8">
        <v>613.05999999999995</v>
      </c>
      <c r="D18" s="9">
        <f>500</f>
        <v>500</v>
      </c>
      <c r="E18" s="9">
        <v>1226</v>
      </c>
      <c r="F18" s="10">
        <f t="shared" si="1"/>
        <v>2.452</v>
      </c>
      <c r="G18" s="19">
        <v>1400</v>
      </c>
    </row>
    <row r="19" spans="1:7" ht="15" customHeight="1" x14ac:dyDescent="0.2">
      <c r="A19" s="18" t="s">
        <v>20</v>
      </c>
      <c r="B19" s="7">
        <v>17164.310000000001</v>
      </c>
      <c r="C19" s="8">
        <v>7011.34</v>
      </c>
      <c r="D19" s="9">
        <v>4500</v>
      </c>
      <c r="E19" s="9">
        <v>14023</v>
      </c>
      <c r="F19" s="10">
        <f t="shared" si="1"/>
        <v>3.116222222222222</v>
      </c>
      <c r="G19" s="7">
        <v>14000</v>
      </c>
    </row>
    <row r="20" spans="1:7" ht="15" customHeight="1" x14ac:dyDescent="0.2">
      <c r="A20" s="18" t="s">
        <v>21</v>
      </c>
      <c r="B20" s="7">
        <v>4277.4799999999996</v>
      </c>
      <c r="C20" s="8">
        <v>0</v>
      </c>
      <c r="D20" s="9">
        <v>5000</v>
      </c>
      <c r="E20" s="9">
        <v>1</v>
      </c>
      <c r="F20" s="10">
        <f t="shared" si="1"/>
        <v>2.0000000000000001E-4</v>
      </c>
      <c r="G20" s="7">
        <v>5000</v>
      </c>
    </row>
    <row r="21" spans="1:7" ht="14.25" customHeight="1" x14ac:dyDescent="0.2">
      <c r="A21" s="18" t="s">
        <v>22</v>
      </c>
      <c r="B21" s="7">
        <v>975</v>
      </c>
      <c r="C21" s="8">
        <v>150</v>
      </c>
      <c r="D21" s="9"/>
      <c r="E21" s="9">
        <v>750</v>
      </c>
      <c r="F21" s="10" t="e">
        <f t="shared" si="1"/>
        <v>#DIV/0!</v>
      </c>
      <c r="G21" s="7">
        <v>1000</v>
      </c>
    </row>
    <row r="22" spans="1:7" ht="15" customHeight="1" thickBot="1" x14ac:dyDescent="0.25">
      <c r="A22" s="20" t="s">
        <v>23</v>
      </c>
      <c r="B22" s="21">
        <v>16342.22</v>
      </c>
      <c r="C22" s="22">
        <v>2488.9899999999998</v>
      </c>
      <c r="D22" s="23">
        <v>14000</v>
      </c>
      <c r="E22" s="23">
        <v>12000</v>
      </c>
      <c r="F22" s="24">
        <f t="shared" si="1"/>
        <v>0.8571428571428571</v>
      </c>
      <c r="G22" s="21">
        <v>20000</v>
      </c>
    </row>
    <row r="23" spans="1:7" ht="15" customHeight="1" thickTop="1" x14ac:dyDescent="0.2">
      <c r="A23" s="18" t="s">
        <v>24</v>
      </c>
      <c r="B23" s="12">
        <f>SUM(B12:B22)</f>
        <v>511280.98999999993</v>
      </c>
      <c r="C23" s="12">
        <f t="shared" ref="C23:E23" si="2">SUM(C12:C22)</f>
        <v>258621.49999999994</v>
      </c>
      <c r="D23" s="12">
        <f t="shared" si="2"/>
        <v>597490</v>
      </c>
      <c r="E23" s="12">
        <f t="shared" si="2"/>
        <v>525307.12</v>
      </c>
      <c r="F23" s="14">
        <f>E23/D23</f>
        <v>0.87918981070812896</v>
      </c>
      <c r="G23" s="12">
        <f>SUM(G12:G22)</f>
        <v>545100</v>
      </c>
    </row>
    <row r="24" spans="1:7" x14ac:dyDescent="0.2">
      <c r="G24" s="7"/>
    </row>
    <row r="25" spans="1:7" ht="15" customHeight="1" thickBot="1" x14ac:dyDescent="0.25">
      <c r="A25" s="1" t="s">
        <v>25</v>
      </c>
      <c r="B25" s="16"/>
      <c r="C25" s="16"/>
      <c r="D25" s="16"/>
      <c r="E25" s="16"/>
      <c r="F25" s="16"/>
      <c r="G25" s="17"/>
    </row>
    <row r="26" spans="1:7" ht="17.25" customHeight="1" x14ac:dyDescent="0.2">
      <c r="A26" s="18" t="s">
        <v>26</v>
      </c>
      <c r="B26" s="15">
        <v>72874.399999999994</v>
      </c>
      <c r="C26" s="15">
        <v>25972.78</v>
      </c>
      <c r="D26" s="15">
        <v>74000</v>
      </c>
      <c r="E26" s="15">
        <f>(C26+(C26*1.1))*1.1</f>
        <v>59997.121800000008</v>
      </c>
      <c r="F26" s="10">
        <f>E26/D26</f>
        <v>0.81077191621621636</v>
      </c>
      <c r="G26" s="7">
        <v>84000</v>
      </c>
    </row>
    <row r="27" spans="1:7" ht="18" customHeight="1" x14ac:dyDescent="0.2">
      <c r="A27" s="18" t="s">
        <v>27</v>
      </c>
      <c r="B27" s="8">
        <v>33470.32</v>
      </c>
      <c r="C27" s="8">
        <v>11225</v>
      </c>
      <c r="D27" s="9">
        <v>27400</v>
      </c>
      <c r="E27" s="9">
        <f>(C27*2)*1.01</f>
        <v>22674.5</v>
      </c>
      <c r="F27" s="10">
        <f t="shared" ref="F27:F29" si="3">E27/D27</f>
        <v>0.82753649635036497</v>
      </c>
      <c r="G27" s="7">
        <v>36000</v>
      </c>
    </row>
    <row r="28" spans="1:7" ht="19.5" customHeight="1" x14ac:dyDescent="0.2">
      <c r="A28" s="18" t="s">
        <v>28</v>
      </c>
      <c r="B28" s="8">
        <v>55927.35</v>
      </c>
      <c r="C28" s="8">
        <v>18935.46</v>
      </c>
      <c r="D28" s="9">
        <v>70000</v>
      </c>
      <c r="E28" s="9">
        <f>(C28*2)*1.01</f>
        <v>38249.629199999996</v>
      </c>
      <c r="F28" s="10">
        <f t="shared" si="3"/>
        <v>0.54642327428571424</v>
      </c>
      <c r="G28" s="7">
        <v>60000</v>
      </c>
    </row>
    <row r="29" spans="1:7" ht="20.25" customHeight="1" thickBot="1" x14ac:dyDescent="0.25">
      <c r="A29" s="20" t="s">
        <v>29</v>
      </c>
      <c r="B29" s="22">
        <v>22126.880000000001</v>
      </c>
      <c r="C29" s="22">
        <v>6038.52</v>
      </c>
      <c r="D29" s="23">
        <v>19000</v>
      </c>
      <c r="E29" s="23">
        <f>(C29*2)*1.5</f>
        <v>18115.560000000001</v>
      </c>
      <c r="F29" s="24">
        <f t="shared" si="3"/>
        <v>0.95345052631578953</v>
      </c>
      <c r="G29" s="21">
        <v>33000</v>
      </c>
    </row>
    <row r="30" spans="1:7" ht="18" customHeight="1" thickTop="1" x14ac:dyDescent="0.2">
      <c r="A30" s="18" t="s">
        <v>30</v>
      </c>
      <c r="B30" s="12">
        <f>SUM(B26:B29)</f>
        <v>184398.95</v>
      </c>
      <c r="C30" s="12">
        <f t="shared" ref="C30:E30" si="4">SUM(C26:C29)</f>
        <v>62171.759999999995</v>
      </c>
      <c r="D30" s="12">
        <f t="shared" si="4"/>
        <v>190400</v>
      </c>
      <c r="E30" s="12">
        <f t="shared" si="4"/>
        <v>139036.81100000002</v>
      </c>
      <c r="F30" s="25">
        <f>E30/D30</f>
        <v>0.73023535189075639</v>
      </c>
      <c r="G30" s="12">
        <f>SUM(G26:G29)</f>
        <v>213000</v>
      </c>
    </row>
    <row r="31" spans="1:7" x14ac:dyDescent="0.2">
      <c r="A31" s="18"/>
      <c r="F31" s="26"/>
      <c r="G31" s="7"/>
    </row>
    <row r="32" spans="1:7" ht="15" customHeight="1" thickBot="1" x14ac:dyDescent="0.25">
      <c r="A32" s="1" t="s">
        <v>31</v>
      </c>
      <c r="B32" s="16"/>
      <c r="C32" s="16"/>
      <c r="D32" s="16"/>
      <c r="E32" s="16"/>
      <c r="F32" s="16"/>
      <c r="G32" s="17"/>
    </row>
    <row r="33" spans="1:7" ht="16.5" customHeight="1" x14ac:dyDescent="0.2">
      <c r="A33" s="18" t="s">
        <v>32</v>
      </c>
      <c r="B33" s="7">
        <v>11720</v>
      </c>
      <c r="C33" s="8">
        <v>6330</v>
      </c>
      <c r="D33" s="9">
        <f>10000</f>
        <v>10000</v>
      </c>
      <c r="E33" s="9">
        <v>12660</v>
      </c>
      <c r="F33" s="10">
        <f>E33/D33</f>
        <v>1.266</v>
      </c>
      <c r="G33" s="7">
        <v>12500</v>
      </c>
    </row>
    <row r="34" spans="1:7" ht="18" customHeight="1" thickBot="1" x14ac:dyDescent="0.25">
      <c r="A34" s="20" t="s">
        <v>33</v>
      </c>
      <c r="B34" s="21">
        <v>3738</v>
      </c>
      <c r="C34" s="22">
        <v>200</v>
      </c>
      <c r="D34" s="23">
        <v>3370</v>
      </c>
      <c r="E34" s="23">
        <v>3170</v>
      </c>
      <c r="F34" s="24">
        <f>E34/D34</f>
        <v>0.94065281899109787</v>
      </c>
      <c r="G34" s="21">
        <v>3800</v>
      </c>
    </row>
    <row r="35" spans="1:7" ht="12" thickTop="1" x14ac:dyDescent="0.2">
      <c r="A35" s="18" t="s">
        <v>34</v>
      </c>
      <c r="B35" s="12">
        <f>SUM(B33:B34)</f>
        <v>15458</v>
      </c>
      <c r="C35" s="12">
        <f>SUM(C33:C34)</f>
        <v>6530</v>
      </c>
      <c r="D35" s="12">
        <f>SUM(D33:D34)</f>
        <v>13370</v>
      </c>
      <c r="E35" s="12">
        <f>SUM(E33:E34)</f>
        <v>15830</v>
      </c>
      <c r="F35" s="14">
        <f>E35/D35</f>
        <v>1.1839940164547493</v>
      </c>
      <c r="G35" s="12">
        <f>SUM(G33:G34)</f>
        <v>16300</v>
      </c>
    </row>
    <row r="36" spans="1:7" x14ac:dyDescent="0.2">
      <c r="A36" s="6"/>
      <c r="B36" s="7"/>
      <c r="C36" s="7"/>
      <c r="D36" s="7"/>
      <c r="E36" s="7"/>
      <c r="F36" s="10"/>
      <c r="G36" s="7"/>
    </row>
    <row r="37" spans="1:7" ht="12" thickBot="1" x14ac:dyDescent="0.25">
      <c r="A37" s="1" t="s">
        <v>35</v>
      </c>
      <c r="B37" s="16"/>
      <c r="C37" s="16"/>
      <c r="D37" s="16"/>
      <c r="E37" s="16"/>
      <c r="F37" s="16"/>
      <c r="G37" s="17"/>
    </row>
    <row r="38" spans="1:7" ht="13.5" customHeight="1" x14ac:dyDescent="0.2">
      <c r="A38" s="18" t="s">
        <v>36</v>
      </c>
      <c r="B38" s="7">
        <v>2675.57</v>
      </c>
      <c r="C38" s="8">
        <v>11400</v>
      </c>
      <c r="D38" s="9">
        <v>10300</v>
      </c>
      <c r="E38" s="9">
        <v>11400</v>
      </c>
      <c r="F38" s="10">
        <f>E38/D38</f>
        <v>1.1067961165048543</v>
      </c>
      <c r="G38" s="7">
        <v>11400</v>
      </c>
    </row>
    <row r="39" spans="1:7" ht="14.25" customHeight="1" x14ac:dyDescent="0.2">
      <c r="A39" s="18" t="s">
        <v>37</v>
      </c>
      <c r="B39" s="7">
        <v>17576.78</v>
      </c>
      <c r="C39" s="8">
        <v>6500</v>
      </c>
      <c r="D39" s="9">
        <v>6500</v>
      </c>
      <c r="E39" s="9">
        <v>6550</v>
      </c>
      <c r="F39" s="10">
        <f t="shared" ref="F39:F41" si="5">E39/D39</f>
        <v>1.0076923076923077</v>
      </c>
      <c r="G39" s="7">
        <v>13500</v>
      </c>
    </row>
    <row r="40" spans="1:7" ht="15" customHeight="1" thickBot="1" x14ac:dyDescent="0.25">
      <c r="A40" s="20" t="s">
        <v>38</v>
      </c>
      <c r="B40" s="21">
        <v>3070</v>
      </c>
      <c r="C40" s="22">
        <v>9749</v>
      </c>
      <c r="D40" s="23">
        <v>8800</v>
      </c>
      <c r="E40" s="23">
        <v>9749</v>
      </c>
      <c r="F40" s="24">
        <f t="shared" si="5"/>
        <v>1.1078409090909092</v>
      </c>
      <c r="G40" s="21">
        <v>10000</v>
      </c>
    </row>
    <row r="41" spans="1:7" ht="15" customHeight="1" thickTop="1" x14ac:dyDescent="0.2">
      <c r="A41" s="18" t="s">
        <v>39</v>
      </c>
      <c r="B41" s="12">
        <f>SUM(B38:B40)</f>
        <v>23322.35</v>
      </c>
      <c r="C41" s="12">
        <f t="shared" ref="C41:E41" si="6">SUM(C38:C40)</f>
        <v>27649</v>
      </c>
      <c r="D41" s="12">
        <f t="shared" si="6"/>
        <v>25600</v>
      </c>
      <c r="E41" s="12">
        <f t="shared" si="6"/>
        <v>27699</v>
      </c>
      <c r="F41" s="14">
        <f t="shared" si="5"/>
        <v>1.0819921875</v>
      </c>
      <c r="G41" s="12">
        <f>SUM(G38:G40)</f>
        <v>34900</v>
      </c>
    </row>
    <row r="42" spans="1:7" x14ac:dyDescent="0.2">
      <c r="A42" s="6"/>
      <c r="G42" s="7"/>
    </row>
    <row r="43" spans="1:7" ht="15" customHeight="1" thickBot="1" x14ac:dyDescent="0.25">
      <c r="A43" s="1" t="s">
        <v>40</v>
      </c>
      <c r="B43" s="16"/>
      <c r="C43" s="16"/>
      <c r="D43" s="16"/>
      <c r="E43" s="16"/>
      <c r="F43" s="16"/>
      <c r="G43" s="17"/>
    </row>
    <row r="44" spans="1:7" ht="15" customHeight="1" x14ac:dyDescent="0.2">
      <c r="A44" s="18" t="s">
        <v>41</v>
      </c>
      <c r="B44" s="7">
        <v>11000</v>
      </c>
      <c r="C44" s="8">
        <v>1650</v>
      </c>
      <c r="D44" s="9">
        <f>11000</f>
        <v>11000</v>
      </c>
      <c r="E44" s="9">
        <v>12650</v>
      </c>
      <c r="F44" s="10">
        <f>E44/D44</f>
        <v>1.1499999999999999</v>
      </c>
      <c r="G44" s="7">
        <v>12000</v>
      </c>
    </row>
    <row r="45" spans="1:7" ht="15" customHeight="1" x14ac:dyDescent="0.2">
      <c r="A45" s="18" t="s">
        <v>42</v>
      </c>
      <c r="B45" s="7">
        <v>9134.93</v>
      </c>
      <c r="C45" s="8">
        <v>0</v>
      </c>
      <c r="D45" s="9">
        <v>11000</v>
      </c>
      <c r="E45" s="27">
        <v>11000</v>
      </c>
      <c r="F45" s="10">
        <f t="shared" ref="F45" si="7">E45/D45</f>
        <v>1</v>
      </c>
      <c r="G45" s="7">
        <v>6000</v>
      </c>
    </row>
    <row r="46" spans="1:7" ht="15" customHeight="1" x14ac:dyDescent="0.2">
      <c r="A46" s="18" t="s">
        <v>43</v>
      </c>
      <c r="B46" s="7">
        <v>21496.81</v>
      </c>
      <c r="C46" s="8">
        <v>727.75</v>
      </c>
      <c r="D46" s="9">
        <v>15000</v>
      </c>
      <c r="E46" s="9">
        <v>1</v>
      </c>
      <c r="F46" s="28">
        <f>E46/D46</f>
        <v>6.666666666666667E-5</v>
      </c>
      <c r="G46" s="7">
        <v>5000</v>
      </c>
    </row>
    <row r="47" spans="1:7" ht="15" customHeight="1" thickBot="1" x14ac:dyDescent="0.25">
      <c r="A47" s="20" t="s">
        <v>44</v>
      </c>
      <c r="B47" s="21"/>
      <c r="C47" s="22"/>
      <c r="D47" s="23"/>
      <c r="E47" s="23"/>
      <c r="F47" s="24"/>
      <c r="G47" s="21">
        <v>7000</v>
      </c>
    </row>
    <row r="48" spans="1:7" ht="14.25" customHeight="1" thickTop="1" x14ac:dyDescent="0.2">
      <c r="A48" s="18" t="s">
        <v>45</v>
      </c>
      <c r="B48" s="12">
        <f>SUM(B44:B46)</f>
        <v>41631.740000000005</v>
      </c>
      <c r="C48" s="12">
        <f>SUM(C44:C46)</f>
        <v>2377.75</v>
      </c>
      <c r="D48" s="12">
        <f>SUM(D44:D46)</f>
        <v>37000</v>
      </c>
      <c r="E48" s="12">
        <f>SUM(E44:E46)</f>
        <v>23651</v>
      </c>
      <c r="F48" s="14">
        <f>E48/D48</f>
        <v>0.63921621621621627</v>
      </c>
      <c r="G48" s="12">
        <f>SUM(G44:G47)</f>
        <v>30000</v>
      </c>
    </row>
    <row r="49" spans="1:7" x14ac:dyDescent="0.2">
      <c r="A49" s="6"/>
      <c r="G49" s="7"/>
    </row>
    <row r="50" spans="1:7" ht="15" customHeight="1" thickBot="1" x14ac:dyDescent="0.25">
      <c r="A50" s="1" t="s">
        <v>46</v>
      </c>
      <c r="B50" s="16"/>
      <c r="C50" s="16"/>
      <c r="D50" s="16"/>
      <c r="E50" s="16"/>
      <c r="F50" s="16"/>
      <c r="G50" s="17"/>
    </row>
    <row r="51" spans="1:7" ht="15" customHeight="1" x14ac:dyDescent="0.2">
      <c r="A51" s="29" t="s">
        <v>47</v>
      </c>
      <c r="B51" s="19">
        <v>0</v>
      </c>
      <c r="C51" s="30">
        <v>0</v>
      </c>
      <c r="D51" s="31">
        <v>500</v>
      </c>
      <c r="E51" s="31">
        <v>1</v>
      </c>
      <c r="F51" s="32">
        <f t="shared" ref="F51:F52" si="8">E51/D51</f>
        <v>2E-3</v>
      </c>
      <c r="G51" s="7">
        <v>1000</v>
      </c>
    </row>
    <row r="52" spans="1:7" ht="15" customHeight="1" thickBot="1" x14ac:dyDescent="0.25">
      <c r="A52" s="33" t="s">
        <v>48</v>
      </c>
      <c r="B52" s="34">
        <v>1952.98</v>
      </c>
      <c r="C52" s="35">
        <v>0</v>
      </c>
      <c r="D52" s="36">
        <v>500</v>
      </c>
      <c r="E52" s="36">
        <v>1</v>
      </c>
      <c r="F52" s="37">
        <f t="shared" si="8"/>
        <v>2E-3</v>
      </c>
      <c r="G52" s="21">
        <v>1000</v>
      </c>
    </row>
    <row r="53" spans="1:7" ht="12" thickTop="1" x14ac:dyDescent="0.2">
      <c r="A53" s="29" t="s">
        <v>49</v>
      </c>
      <c r="B53" s="38">
        <f>SUM(B51:B52)</f>
        <v>1952.98</v>
      </c>
      <c r="C53" s="38">
        <f t="shared" ref="C53:E53" si="9">SUM(C51:C52)</f>
        <v>0</v>
      </c>
      <c r="D53" s="38">
        <f t="shared" si="9"/>
        <v>1000</v>
      </c>
      <c r="E53" s="38">
        <f t="shared" si="9"/>
        <v>2</v>
      </c>
      <c r="F53" s="38">
        <f>E53/D53</f>
        <v>2E-3</v>
      </c>
      <c r="G53" s="12">
        <f>SUM(G51:G52)</f>
        <v>2000</v>
      </c>
    </row>
    <row r="54" spans="1:7" x14ac:dyDescent="0.2">
      <c r="A54" s="6"/>
      <c r="G54" s="7"/>
    </row>
    <row r="55" spans="1:7" ht="15" customHeight="1" thickBot="1" x14ac:dyDescent="0.25">
      <c r="A55" s="1" t="s">
        <v>50</v>
      </c>
      <c r="B55" s="16"/>
      <c r="C55" s="16"/>
      <c r="D55" s="16"/>
      <c r="E55" s="16"/>
      <c r="F55" s="16"/>
      <c r="G55" s="17"/>
    </row>
    <row r="56" spans="1:7" ht="13.5" customHeight="1" x14ac:dyDescent="0.2">
      <c r="A56" s="18" t="s">
        <v>51</v>
      </c>
      <c r="B56" s="7">
        <v>1046.45</v>
      </c>
      <c r="C56" s="8">
        <v>535.80999999999995</v>
      </c>
      <c r="D56" s="9">
        <v>1500</v>
      </c>
      <c r="E56" s="9">
        <v>1072</v>
      </c>
      <c r="F56" s="10">
        <f>E56/D56</f>
        <v>0.71466666666666667</v>
      </c>
      <c r="G56" s="7">
        <v>1500</v>
      </c>
    </row>
    <row r="57" spans="1:7" ht="14.25" customHeight="1" x14ac:dyDescent="0.2">
      <c r="A57" s="18" t="s">
        <v>52</v>
      </c>
      <c r="B57" s="7">
        <v>379.76</v>
      </c>
      <c r="C57" s="8">
        <v>2167.64</v>
      </c>
      <c r="D57" s="9">
        <v>5000</v>
      </c>
      <c r="E57" s="9">
        <v>4335</v>
      </c>
      <c r="F57" s="10">
        <f t="shared" ref="F57:F60" si="10">E57/D57</f>
        <v>0.86699999999999999</v>
      </c>
      <c r="G57" s="7">
        <v>5000</v>
      </c>
    </row>
    <row r="58" spans="1:7" ht="16.5" customHeight="1" x14ac:dyDescent="0.2">
      <c r="A58" s="29" t="s">
        <v>53</v>
      </c>
      <c r="B58" s="19">
        <v>5675.43</v>
      </c>
      <c r="C58" s="30"/>
      <c r="D58" s="31">
        <v>1</v>
      </c>
      <c r="E58" s="31">
        <v>1</v>
      </c>
      <c r="F58" s="10">
        <f t="shared" si="10"/>
        <v>1</v>
      </c>
      <c r="G58" s="7">
        <v>0</v>
      </c>
    </row>
    <row r="59" spans="1:7" ht="12.75" customHeight="1" x14ac:dyDescent="0.2">
      <c r="A59" s="18" t="s">
        <v>54</v>
      </c>
      <c r="B59" s="7">
        <v>3901.47</v>
      </c>
      <c r="C59" s="8">
        <v>714.97</v>
      </c>
      <c r="D59" s="9">
        <v>6386</v>
      </c>
      <c r="E59" s="27">
        <v>3000</v>
      </c>
      <c r="F59" s="10">
        <f t="shared" si="10"/>
        <v>0.46977763858440336</v>
      </c>
      <c r="G59" s="7">
        <v>3000</v>
      </c>
    </row>
    <row r="60" spans="1:7" ht="17.25" customHeight="1" thickBot="1" x14ac:dyDescent="0.25">
      <c r="A60" s="20" t="s">
        <v>55</v>
      </c>
      <c r="B60" s="21">
        <v>4195.2700000000004</v>
      </c>
      <c r="C60" s="22">
        <v>1866.26</v>
      </c>
      <c r="D60" s="23">
        <v>6386</v>
      </c>
      <c r="E60" s="39">
        <v>1866</v>
      </c>
      <c r="F60" s="24">
        <f t="shared" si="10"/>
        <v>0.2922016911994989</v>
      </c>
      <c r="G60" s="21">
        <v>4000</v>
      </c>
    </row>
    <row r="61" spans="1:7" ht="15" customHeight="1" thickTop="1" x14ac:dyDescent="0.2">
      <c r="A61" s="18" t="s">
        <v>56</v>
      </c>
      <c r="B61" s="12">
        <f>SUM(B56:B60)</f>
        <v>15198.380000000001</v>
      </c>
      <c r="C61" s="12">
        <f t="shared" ref="C61:E61" si="11">SUM(C56:C60)</f>
        <v>5284.68</v>
      </c>
      <c r="D61" s="12">
        <f t="shared" si="11"/>
        <v>19273</v>
      </c>
      <c r="E61" s="12">
        <f t="shared" si="11"/>
        <v>10274</v>
      </c>
      <c r="F61" s="25">
        <f>E61/D61</f>
        <v>0.53307736211280032</v>
      </c>
      <c r="G61" s="12">
        <f>SUM(G56:G60)</f>
        <v>13500</v>
      </c>
    </row>
    <row r="62" spans="1:7" x14ac:dyDescent="0.2">
      <c r="A62" s="18"/>
      <c r="B62" s="7"/>
      <c r="C62" s="7"/>
      <c r="D62" s="7"/>
      <c r="E62" s="7"/>
      <c r="F62" s="26"/>
      <c r="G62" s="7"/>
    </row>
    <row r="63" spans="1:7" ht="14.25" customHeight="1" thickBot="1" x14ac:dyDescent="0.25">
      <c r="A63" s="1" t="s">
        <v>57</v>
      </c>
      <c r="B63" s="16"/>
      <c r="C63" s="16"/>
      <c r="D63" s="16"/>
      <c r="E63" s="16"/>
      <c r="F63" s="16"/>
      <c r="G63" s="17"/>
    </row>
    <row r="64" spans="1:7" ht="15" customHeight="1" x14ac:dyDescent="0.2">
      <c r="A64" s="18" t="s">
        <v>58</v>
      </c>
      <c r="B64" s="7">
        <v>3626.31</v>
      </c>
      <c r="C64" s="8">
        <v>2637.61</v>
      </c>
      <c r="D64" s="9">
        <f>3500</f>
        <v>3500</v>
      </c>
      <c r="E64" s="9">
        <v>5275</v>
      </c>
      <c r="F64" s="10">
        <f>E64/D64</f>
        <v>1.5071428571428571</v>
      </c>
      <c r="G64" s="7">
        <v>3800</v>
      </c>
    </row>
    <row r="65" spans="1:7" ht="15" customHeight="1" x14ac:dyDescent="0.2">
      <c r="A65" s="18" t="s">
        <v>59</v>
      </c>
      <c r="B65" s="7">
        <v>102.9</v>
      </c>
      <c r="C65" s="8"/>
      <c r="D65" s="9">
        <v>300</v>
      </c>
      <c r="E65" s="9">
        <v>300</v>
      </c>
      <c r="F65" s="10">
        <f t="shared" ref="F65:F68" si="12">E65/D65</f>
        <v>1</v>
      </c>
      <c r="G65" s="7">
        <v>300</v>
      </c>
    </row>
    <row r="66" spans="1:7" ht="15" customHeight="1" x14ac:dyDescent="0.2">
      <c r="A66" s="18" t="s">
        <v>60</v>
      </c>
      <c r="B66" s="7">
        <v>85</v>
      </c>
      <c r="C66" s="8">
        <v>744</v>
      </c>
      <c r="D66" s="9">
        <f>300</f>
        <v>300</v>
      </c>
      <c r="E66" s="9">
        <v>744</v>
      </c>
      <c r="F66" s="10">
        <f t="shared" si="12"/>
        <v>2.48</v>
      </c>
      <c r="G66" s="7">
        <v>750</v>
      </c>
    </row>
    <row r="67" spans="1:7" ht="15" customHeight="1" thickBot="1" x14ac:dyDescent="0.25">
      <c r="A67" s="20" t="s">
        <v>61</v>
      </c>
      <c r="B67" s="21"/>
      <c r="C67" s="22">
        <v>54.63</v>
      </c>
      <c r="D67" s="23"/>
      <c r="E67" s="23">
        <v>100</v>
      </c>
      <c r="F67" s="24">
        <v>0</v>
      </c>
      <c r="G67" s="21">
        <v>100</v>
      </c>
    </row>
    <row r="68" spans="1:7" ht="12" thickTop="1" x14ac:dyDescent="0.2">
      <c r="A68" s="6" t="s">
        <v>62</v>
      </c>
      <c r="B68" s="12">
        <f>SUM(B64:B67)</f>
        <v>3814.21</v>
      </c>
      <c r="C68" s="12">
        <f t="shared" ref="C68:E68" si="13">SUM(C64:C67)</f>
        <v>3436.2400000000002</v>
      </c>
      <c r="D68" s="12">
        <f t="shared" si="13"/>
        <v>4100</v>
      </c>
      <c r="E68" s="12">
        <f t="shared" si="13"/>
        <v>6419</v>
      </c>
      <c r="F68" s="40">
        <f t="shared" si="12"/>
        <v>1.565609756097561</v>
      </c>
      <c r="G68" s="12">
        <f>SUM(G64:G67)</f>
        <v>4950</v>
      </c>
    </row>
    <row r="69" spans="1:7" x14ac:dyDescent="0.2">
      <c r="G69" s="7"/>
    </row>
    <row r="70" spans="1:7" ht="16.5" customHeight="1" thickBot="1" x14ac:dyDescent="0.25">
      <c r="A70" s="1" t="s">
        <v>63</v>
      </c>
      <c r="B70" s="16"/>
      <c r="C70" s="16"/>
      <c r="D70" s="16"/>
      <c r="E70" s="16"/>
      <c r="F70" s="16"/>
      <c r="G70" s="17"/>
    </row>
    <row r="71" spans="1:7" ht="14.25" customHeight="1" x14ac:dyDescent="0.2">
      <c r="A71" s="18" t="s">
        <v>64</v>
      </c>
      <c r="B71" s="7">
        <v>4128.28</v>
      </c>
      <c r="C71" s="8">
        <v>949.16</v>
      </c>
      <c r="D71" s="9">
        <v>3000</v>
      </c>
      <c r="E71" s="9">
        <v>1898</v>
      </c>
      <c r="F71" s="10">
        <f>E71/D71</f>
        <v>0.63266666666666671</v>
      </c>
      <c r="G71" s="7">
        <v>2000</v>
      </c>
    </row>
    <row r="72" spans="1:7" ht="15.75" customHeight="1" x14ac:dyDescent="0.2">
      <c r="A72" s="18" t="s">
        <v>65</v>
      </c>
      <c r="B72" s="7">
        <v>3056.82</v>
      </c>
      <c r="C72" s="8">
        <v>1935.06</v>
      </c>
      <c r="D72" s="9">
        <v>3500</v>
      </c>
      <c r="E72" s="9">
        <v>3870</v>
      </c>
      <c r="F72" s="10">
        <f t="shared" ref="F72:F76" si="14">E72/D72</f>
        <v>1.1057142857142856</v>
      </c>
      <c r="G72" s="7">
        <v>4200</v>
      </c>
    </row>
    <row r="73" spans="1:7" ht="15" customHeight="1" x14ac:dyDescent="0.2">
      <c r="A73" s="18" t="s">
        <v>66</v>
      </c>
      <c r="B73" s="7">
        <v>4393.99</v>
      </c>
      <c r="C73" s="8">
        <v>2575.27</v>
      </c>
      <c r="D73" s="9">
        <v>5000</v>
      </c>
      <c r="E73" s="9">
        <v>5151</v>
      </c>
      <c r="F73" s="10">
        <f t="shared" si="14"/>
        <v>1.0302</v>
      </c>
      <c r="G73" s="7">
        <v>5500</v>
      </c>
    </row>
    <row r="74" spans="1:7" ht="15" customHeight="1" x14ac:dyDescent="0.2">
      <c r="A74" s="18" t="s">
        <v>67</v>
      </c>
      <c r="B74" s="7">
        <v>5786.2</v>
      </c>
      <c r="C74" s="8">
        <v>0</v>
      </c>
      <c r="D74" s="9">
        <v>5500</v>
      </c>
      <c r="E74" s="9">
        <v>1</v>
      </c>
      <c r="F74" s="10">
        <f t="shared" si="14"/>
        <v>1.8181818181818181E-4</v>
      </c>
      <c r="G74" s="7">
        <v>3000</v>
      </c>
    </row>
    <row r="75" spans="1:7" ht="15.75" customHeight="1" x14ac:dyDescent="0.2">
      <c r="A75" s="18" t="s">
        <v>68</v>
      </c>
      <c r="B75" s="7">
        <v>1268.1099999999999</v>
      </c>
      <c r="C75" s="8">
        <v>590.03</v>
      </c>
      <c r="D75" s="9">
        <v>3215</v>
      </c>
      <c r="E75" s="9">
        <v>1180</v>
      </c>
      <c r="F75" s="10">
        <f t="shared" si="14"/>
        <v>0.36702954898911355</v>
      </c>
      <c r="G75" s="7">
        <v>2500</v>
      </c>
    </row>
    <row r="76" spans="1:7" ht="15.75" customHeight="1" thickBot="1" x14ac:dyDescent="0.25">
      <c r="A76" s="20" t="s">
        <v>69</v>
      </c>
      <c r="B76" s="21">
        <v>4420.7700000000004</v>
      </c>
      <c r="C76" s="22">
        <v>2301.63</v>
      </c>
      <c r="D76" s="23">
        <v>2000</v>
      </c>
      <c r="E76" s="23">
        <v>4602</v>
      </c>
      <c r="F76" s="24">
        <f t="shared" si="14"/>
        <v>2.3010000000000002</v>
      </c>
      <c r="G76" s="21">
        <v>4500</v>
      </c>
    </row>
    <row r="77" spans="1:7" ht="12" thickTop="1" x14ac:dyDescent="0.2">
      <c r="A77" s="18" t="s">
        <v>70</v>
      </c>
      <c r="B77" s="12">
        <f>SUM(B71:B76)</f>
        <v>23054.170000000002</v>
      </c>
      <c r="C77" s="12">
        <f>SUM(C71:C76)</f>
        <v>8351.15</v>
      </c>
      <c r="D77" s="12">
        <f>SUM(D71:D76)</f>
        <v>22215</v>
      </c>
      <c r="E77" s="12">
        <f>SUM(E71:E76)</f>
        <v>16702</v>
      </c>
      <c r="F77" s="25">
        <f>E77/D77</f>
        <v>0.75183434616250278</v>
      </c>
      <c r="G77" s="12">
        <f>SUM(G71:G76)</f>
        <v>21700</v>
      </c>
    </row>
    <row r="78" spans="1:7" x14ac:dyDescent="0.2">
      <c r="G78" s="7"/>
    </row>
    <row r="79" spans="1:7" ht="15.75" customHeight="1" thickBot="1" x14ac:dyDescent="0.25">
      <c r="A79" s="1" t="s">
        <v>71</v>
      </c>
      <c r="B79" s="16"/>
      <c r="C79" s="16"/>
      <c r="D79" s="16"/>
      <c r="E79" s="16"/>
      <c r="F79" s="16"/>
      <c r="G79" s="17"/>
    </row>
    <row r="80" spans="1:7" ht="27" customHeight="1" x14ac:dyDescent="0.2">
      <c r="A80" s="18" t="s">
        <v>72</v>
      </c>
      <c r="B80" s="7">
        <v>791.94</v>
      </c>
      <c r="C80" s="8">
        <f>9.34+5000</f>
        <v>5009.34</v>
      </c>
      <c r="D80" s="9">
        <v>2000</v>
      </c>
      <c r="E80" s="9">
        <v>5000</v>
      </c>
      <c r="F80" s="10">
        <f>E80/D80</f>
        <v>2.5</v>
      </c>
      <c r="G80" s="7">
        <v>5500</v>
      </c>
    </row>
    <row r="81" spans="1:7" ht="18.75" customHeight="1" x14ac:dyDescent="0.2">
      <c r="A81" s="18" t="s">
        <v>73</v>
      </c>
      <c r="B81" s="7"/>
      <c r="C81" s="8"/>
      <c r="D81" s="9">
        <v>8000</v>
      </c>
      <c r="E81" s="9">
        <f>C81*2</f>
        <v>0</v>
      </c>
      <c r="G81" s="7">
        <v>0</v>
      </c>
    </row>
    <row r="82" spans="1:7" ht="15.75" customHeight="1" x14ac:dyDescent="0.2">
      <c r="A82" s="18" t="s">
        <v>74</v>
      </c>
      <c r="B82" s="7">
        <v>4202.9799999999996</v>
      </c>
      <c r="C82" s="41">
        <v>3100</v>
      </c>
      <c r="D82" s="11">
        <v>1</v>
      </c>
      <c r="E82" s="9">
        <v>20000</v>
      </c>
      <c r="G82" s="7">
        <v>2100</v>
      </c>
    </row>
    <row r="83" spans="1:7" ht="21" customHeight="1" x14ac:dyDescent="0.2">
      <c r="A83" s="18" t="s">
        <v>75</v>
      </c>
      <c r="B83" s="7">
        <v>2250.9699999999998</v>
      </c>
      <c r="C83" s="8"/>
      <c r="D83" s="11">
        <v>1</v>
      </c>
      <c r="E83" s="9">
        <v>1000</v>
      </c>
      <c r="G83" s="7">
        <v>1000</v>
      </c>
    </row>
    <row r="84" spans="1:7" ht="18.75" customHeight="1" x14ac:dyDescent="0.2">
      <c r="A84" s="18" t="s">
        <v>76</v>
      </c>
      <c r="B84" s="7">
        <v>1787</v>
      </c>
      <c r="C84" s="8">
        <v>430.35</v>
      </c>
      <c r="D84" s="11">
        <v>1</v>
      </c>
      <c r="E84" s="9">
        <f t="shared" ref="E84:E89" si="15">C84*2</f>
        <v>860.7</v>
      </c>
      <c r="F84" s="10"/>
      <c r="G84" s="7">
        <v>1000</v>
      </c>
    </row>
    <row r="85" spans="1:7" ht="23.25" customHeight="1" x14ac:dyDescent="0.2">
      <c r="A85" s="18" t="s">
        <v>77</v>
      </c>
      <c r="B85" s="7">
        <v>324.23</v>
      </c>
      <c r="C85" s="8"/>
      <c r="D85" s="11">
        <v>1</v>
      </c>
      <c r="E85" s="9">
        <f t="shared" si="15"/>
        <v>0</v>
      </c>
      <c r="G85" s="7">
        <v>1000</v>
      </c>
    </row>
    <row r="86" spans="1:7" ht="24" customHeight="1" x14ac:dyDescent="0.2">
      <c r="A86" s="18" t="s">
        <v>78</v>
      </c>
      <c r="B86" s="7">
        <v>215.68</v>
      </c>
      <c r="C86" s="8">
        <v>39.020000000000003</v>
      </c>
      <c r="D86" s="11">
        <v>1</v>
      </c>
      <c r="E86" s="9">
        <f t="shared" si="15"/>
        <v>78.040000000000006</v>
      </c>
      <c r="F86" s="10">
        <f>E86/D86</f>
        <v>78.040000000000006</v>
      </c>
      <c r="G86" s="7">
        <v>100</v>
      </c>
    </row>
    <row r="87" spans="1:7" ht="21" customHeight="1" x14ac:dyDescent="0.2">
      <c r="A87" s="18" t="s">
        <v>79</v>
      </c>
      <c r="B87" s="7">
        <v>782.58</v>
      </c>
      <c r="C87" s="8">
        <v>302.23</v>
      </c>
      <c r="D87" s="11">
        <v>1</v>
      </c>
      <c r="E87" s="9">
        <f t="shared" si="15"/>
        <v>604.46</v>
      </c>
      <c r="F87" s="10">
        <f>E87/D87</f>
        <v>604.46</v>
      </c>
      <c r="G87" s="7">
        <v>600</v>
      </c>
    </row>
    <row r="88" spans="1:7" ht="18" customHeight="1" x14ac:dyDescent="0.2">
      <c r="A88" s="18" t="s">
        <v>80</v>
      </c>
      <c r="B88" s="7">
        <v>1018.53</v>
      </c>
      <c r="C88" s="8">
        <v>129.99</v>
      </c>
      <c r="D88" s="11">
        <v>1</v>
      </c>
      <c r="E88" s="9">
        <f t="shared" si="15"/>
        <v>259.98</v>
      </c>
      <c r="F88" s="10">
        <f>E88/D88</f>
        <v>259.98</v>
      </c>
      <c r="G88" s="7">
        <v>1000</v>
      </c>
    </row>
    <row r="89" spans="1:7" ht="19.5" customHeight="1" thickBot="1" x14ac:dyDescent="0.25">
      <c r="A89" s="20" t="s">
        <v>81</v>
      </c>
      <c r="B89" s="21">
        <v>1155.03</v>
      </c>
      <c r="C89" s="22">
        <v>0</v>
      </c>
      <c r="D89" s="42">
        <v>0</v>
      </c>
      <c r="E89" s="23">
        <f t="shared" si="15"/>
        <v>0</v>
      </c>
      <c r="F89" s="43"/>
      <c r="G89" s="21">
        <v>0</v>
      </c>
    </row>
    <row r="90" spans="1:7" ht="19.5" customHeight="1" thickTop="1" x14ac:dyDescent="0.2">
      <c r="A90" s="18" t="s">
        <v>82</v>
      </c>
      <c r="B90" s="12">
        <f>SUM(B80:B89)</f>
        <v>12528.94</v>
      </c>
      <c r="C90" s="12">
        <f t="shared" ref="C90:E90" si="16">SUM(C80:C89)</f>
        <v>9010.93</v>
      </c>
      <c r="D90" s="12">
        <f t="shared" si="16"/>
        <v>10007</v>
      </c>
      <c r="E90" s="12">
        <f t="shared" si="16"/>
        <v>27803.18</v>
      </c>
      <c r="F90" s="40"/>
      <c r="G90" s="12">
        <f>SUM(G80:G89)</f>
        <v>12300</v>
      </c>
    </row>
    <row r="91" spans="1:7" x14ac:dyDescent="0.2">
      <c r="A91" s="6"/>
      <c r="G91" s="7"/>
    </row>
    <row r="92" spans="1:7" ht="15.75" customHeight="1" thickBot="1" x14ac:dyDescent="0.25">
      <c r="A92" s="1" t="s">
        <v>83</v>
      </c>
      <c r="B92" s="44"/>
      <c r="C92" s="45"/>
      <c r="D92" s="46">
        <f>10000</f>
        <v>10000</v>
      </c>
      <c r="E92" s="46">
        <v>0</v>
      </c>
      <c r="F92" s="16"/>
      <c r="G92" s="17">
        <v>0</v>
      </c>
    </row>
    <row r="93" spans="1:7" x14ac:dyDescent="0.2">
      <c r="A93" s="6" t="s">
        <v>84</v>
      </c>
      <c r="B93" s="47">
        <v>0</v>
      </c>
      <c r="C93" s="48">
        <v>0</v>
      </c>
      <c r="D93" s="48">
        <f>SUM(D92)</f>
        <v>10000</v>
      </c>
      <c r="E93" s="48">
        <f>SUM(E92)</f>
        <v>0</v>
      </c>
      <c r="F93" s="40"/>
      <c r="G93" s="12">
        <v>0</v>
      </c>
    </row>
    <row r="94" spans="1:7" x14ac:dyDescent="0.2">
      <c r="A94" s="6"/>
      <c r="G94" s="7"/>
    </row>
    <row r="95" spans="1:7" ht="12" thickBot="1" x14ac:dyDescent="0.25">
      <c r="A95" s="1" t="s">
        <v>85</v>
      </c>
      <c r="B95" s="16"/>
      <c r="C95" s="16"/>
      <c r="D95" s="16"/>
      <c r="E95" s="16"/>
      <c r="F95" s="16"/>
      <c r="G95" s="17"/>
    </row>
    <row r="96" spans="1:7" ht="15" customHeight="1" x14ac:dyDescent="0.2">
      <c r="A96" s="18" t="s">
        <v>86</v>
      </c>
      <c r="B96" s="7">
        <v>326.55</v>
      </c>
      <c r="C96" s="8">
        <v>66.03</v>
      </c>
      <c r="D96" s="9">
        <v>2400</v>
      </c>
      <c r="E96" s="9">
        <v>132</v>
      </c>
      <c r="G96" s="7">
        <v>500</v>
      </c>
    </row>
    <row r="97" spans="1:7" ht="15" customHeight="1" thickBot="1" x14ac:dyDescent="0.25">
      <c r="A97" s="20" t="s">
        <v>87</v>
      </c>
      <c r="B97" s="21">
        <v>4849.45</v>
      </c>
      <c r="C97" s="22">
        <v>635.96</v>
      </c>
      <c r="D97" s="23">
        <v>2000</v>
      </c>
      <c r="E97" s="23">
        <v>1271.92</v>
      </c>
      <c r="F97" s="24">
        <f>E97/D97</f>
        <v>0.63596000000000008</v>
      </c>
      <c r="G97" s="21">
        <v>1000</v>
      </c>
    </row>
    <row r="98" spans="1:7" ht="15" customHeight="1" thickTop="1" x14ac:dyDescent="0.2">
      <c r="A98" s="18" t="s">
        <v>88</v>
      </c>
      <c r="B98" s="12">
        <f>SUM(B96:B97)</f>
        <v>5176</v>
      </c>
      <c r="C98" s="12">
        <f>SUM(C96:C97)</f>
        <v>701.99</v>
      </c>
      <c r="D98" s="12">
        <f>SUM(D96:D97)</f>
        <v>4400</v>
      </c>
      <c r="E98" s="12">
        <f>SUM(E96:E97)</f>
        <v>1403.92</v>
      </c>
      <c r="F98" s="40"/>
      <c r="G98" s="12">
        <f>G96+G97</f>
        <v>1500</v>
      </c>
    </row>
    <row r="99" spans="1:7" x14ac:dyDescent="0.2">
      <c r="A99" s="6"/>
      <c r="G99" s="7"/>
    </row>
    <row r="100" spans="1:7" x14ac:dyDescent="0.2">
      <c r="A100" s="6" t="s">
        <v>89</v>
      </c>
      <c r="C100" s="12">
        <v>396300</v>
      </c>
      <c r="D100" s="49">
        <v>942850</v>
      </c>
      <c r="G100" s="12">
        <f>G23+G30+G35+G41+G48+G53+G61+G68+G77+G90+G93+G98</f>
        <v>895250</v>
      </c>
    </row>
    <row r="101" spans="1:7" x14ac:dyDescent="0.2">
      <c r="A101" s="6"/>
      <c r="C101" s="12"/>
      <c r="D101" s="49"/>
      <c r="G101" s="7"/>
    </row>
    <row r="102" spans="1:7" x14ac:dyDescent="0.2">
      <c r="A102" s="6" t="s">
        <v>90</v>
      </c>
      <c r="C102" s="12"/>
      <c r="D102" s="49"/>
      <c r="G102" s="12">
        <f>G8-G100</f>
        <v>0</v>
      </c>
    </row>
    <row r="103" spans="1:7" x14ac:dyDescent="0.2">
      <c r="A103" s="6"/>
      <c r="C103" s="12"/>
      <c r="D103" s="49"/>
      <c r="G103" s="7"/>
    </row>
    <row r="104" spans="1:7" x14ac:dyDescent="0.2">
      <c r="A104" s="6"/>
      <c r="C104" s="12"/>
      <c r="D104" s="49"/>
      <c r="G104" s="7"/>
    </row>
    <row r="105" spans="1:7" x14ac:dyDescent="0.2">
      <c r="A105" s="6"/>
      <c r="C105" s="12"/>
      <c r="D105" s="49"/>
      <c r="G105" s="7"/>
    </row>
    <row r="106" spans="1:7" x14ac:dyDescent="0.2">
      <c r="A106" s="6"/>
      <c r="C106" s="12"/>
      <c r="D106" s="49"/>
      <c r="G106" s="7"/>
    </row>
    <row r="107" spans="1:7" x14ac:dyDescent="0.2">
      <c r="A107" s="6"/>
      <c r="C107" s="12"/>
      <c r="D107" s="49"/>
      <c r="G107" s="7"/>
    </row>
    <row r="108" spans="1:7" ht="33.75" x14ac:dyDescent="0.2">
      <c r="B108" s="50" t="s">
        <v>91</v>
      </c>
      <c r="C108" s="40" t="s">
        <v>92</v>
      </c>
      <c r="D108" s="50" t="s">
        <v>91</v>
      </c>
      <c r="E108" s="40" t="s">
        <v>92</v>
      </c>
      <c r="G108" s="40" t="s">
        <v>92</v>
      </c>
    </row>
    <row r="109" spans="1:7" x14ac:dyDescent="0.2">
      <c r="A109" s="51" t="s">
        <v>93</v>
      </c>
    </row>
    <row r="110" spans="1:7" x14ac:dyDescent="0.2">
      <c r="A110" s="15" t="s">
        <v>94</v>
      </c>
      <c r="B110" s="52">
        <v>392779</v>
      </c>
      <c r="C110" s="52">
        <v>322779</v>
      </c>
      <c r="D110" s="52">
        <v>392779</v>
      </c>
      <c r="E110" s="52">
        <v>322779</v>
      </c>
      <c r="G110" s="52">
        <v>322779</v>
      </c>
    </row>
    <row r="111" spans="1:7" x14ac:dyDescent="0.2">
      <c r="A111" s="15" t="s">
        <v>95</v>
      </c>
      <c r="B111" s="53">
        <v>24635</v>
      </c>
      <c r="C111" s="53">
        <v>24635</v>
      </c>
      <c r="D111" s="53">
        <v>24635</v>
      </c>
      <c r="E111" s="53">
        <v>24635</v>
      </c>
      <c r="G111" s="53">
        <v>24635</v>
      </c>
    </row>
    <row r="112" spans="1:7" x14ac:dyDescent="0.2">
      <c r="A112" s="40" t="s">
        <v>96</v>
      </c>
      <c r="B112" s="54">
        <v>417414</v>
      </c>
      <c r="C112" s="54">
        <f>SUM(C110:C111)</f>
        <v>347414</v>
      </c>
      <c r="D112" s="54">
        <v>417414</v>
      </c>
      <c r="E112" s="54">
        <f>SUM(E110:E111)</f>
        <v>347414</v>
      </c>
      <c r="G112" s="54">
        <f>SUM(G110:G111)</f>
        <v>347414</v>
      </c>
    </row>
    <row r="114" spans="1:7" x14ac:dyDescent="0.2">
      <c r="A114" s="40" t="s">
        <v>97</v>
      </c>
    </row>
    <row r="115" spans="1:7" x14ac:dyDescent="0.2">
      <c r="A115" s="15" t="s">
        <v>98</v>
      </c>
    </row>
    <row r="116" spans="1:7" x14ac:dyDescent="0.2">
      <c r="A116" s="15" t="s">
        <v>99</v>
      </c>
      <c r="B116" s="52">
        <v>14370</v>
      </c>
      <c r="C116" s="52">
        <v>14370</v>
      </c>
      <c r="D116" s="52">
        <v>14370</v>
      </c>
      <c r="E116" s="52">
        <v>14370</v>
      </c>
      <c r="G116" s="52">
        <v>14370</v>
      </c>
    </row>
    <row r="117" spans="1:7" x14ac:dyDescent="0.2">
      <c r="A117" s="55" t="s">
        <v>100</v>
      </c>
      <c r="B117" s="53">
        <v>2078</v>
      </c>
      <c r="C117" s="53">
        <v>2078</v>
      </c>
      <c r="D117" s="53">
        <v>2078</v>
      </c>
      <c r="E117" s="53">
        <v>2078</v>
      </c>
      <c r="G117" s="53">
        <v>2078</v>
      </c>
    </row>
    <row r="118" spans="1:7" x14ac:dyDescent="0.2">
      <c r="A118" s="40" t="s">
        <v>101</v>
      </c>
      <c r="B118" s="54">
        <v>16448</v>
      </c>
      <c r="C118" s="54">
        <v>16448</v>
      </c>
      <c r="D118" s="54">
        <v>16448</v>
      </c>
      <c r="E118" s="54">
        <v>16448</v>
      </c>
      <c r="G118" s="54">
        <v>16448</v>
      </c>
    </row>
    <row r="120" spans="1:7" x14ac:dyDescent="0.2">
      <c r="A120" s="40" t="s">
        <v>102</v>
      </c>
    </row>
    <row r="121" spans="1:7" x14ac:dyDescent="0.2">
      <c r="A121" s="15" t="s">
        <v>103</v>
      </c>
      <c r="B121" s="52">
        <v>24635</v>
      </c>
      <c r="C121" s="52">
        <v>24635</v>
      </c>
      <c r="D121" s="52">
        <v>24635</v>
      </c>
      <c r="E121" s="52">
        <v>24635</v>
      </c>
      <c r="G121" s="52">
        <v>24635</v>
      </c>
    </row>
    <row r="122" spans="1:7" x14ac:dyDescent="0.2">
      <c r="A122" s="15" t="s">
        <v>104</v>
      </c>
    </row>
    <row r="123" spans="1:7" x14ac:dyDescent="0.2">
      <c r="A123" s="15" t="s">
        <v>113</v>
      </c>
      <c r="B123" s="52">
        <v>93192</v>
      </c>
      <c r="C123" s="52">
        <v>93192</v>
      </c>
      <c r="D123" s="52">
        <v>93192</v>
      </c>
      <c r="E123" s="52">
        <v>93192</v>
      </c>
      <c r="G123" s="52">
        <v>93192</v>
      </c>
    </row>
    <row r="124" spans="1:7" x14ac:dyDescent="0.2">
      <c r="A124" s="15" t="s">
        <v>105</v>
      </c>
      <c r="B124" s="52">
        <v>17550</v>
      </c>
      <c r="C124" s="52">
        <v>17550</v>
      </c>
      <c r="D124" s="52">
        <v>17550</v>
      </c>
      <c r="E124" s="52">
        <v>17550</v>
      </c>
      <c r="G124" s="52">
        <v>17550</v>
      </c>
    </row>
    <row r="125" spans="1:7" x14ac:dyDescent="0.2">
      <c r="A125" s="15" t="s">
        <v>106</v>
      </c>
      <c r="B125" s="52"/>
      <c r="C125" s="52">
        <v>20000</v>
      </c>
      <c r="D125" s="52"/>
      <c r="E125" s="52">
        <v>20000</v>
      </c>
      <c r="G125" s="52">
        <v>20000</v>
      </c>
    </row>
    <row r="126" spans="1:7" x14ac:dyDescent="0.2">
      <c r="A126" s="15" t="s">
        <v>107</v>
      </c>
      <c r="B126" s="52">
        <v>17957</v>
      </c>
      <c r="C126" s="52">
        <v>17957</v>
      </c>
      <c r="D126" s="52">
        <v>17957</v>
      </c>
      <c r="E126" s="52">
        <v>17957</v>
      </c>
      <c r="G126" s="52">
        <v>17957</v>
      </c>
    </row>
    <row r="127" spans="1:7" x14ac:dyDescent="0.2">
      <c r="A127" s="15" t="s">
        <v>108</v>
      </c>
      <c r="B127" s="52">
        <v>100000</v>
      </c>
      <c r="C127" s="52">
        <v>0</v>
      </c>
      <c r="D127" s="52">
        <v>100000</v>
      </c>
      <c r="E127" s="52">
        <v>0</v>
      </c>
      <c r="G127" s="52">
        <v>0</v>
      </c>
    </row>
    <row r="128" spans="1:7" x14ac:dyDescent="0.2">
      <c r="A128" s="15" t="s">
        <v>109</v>
      </c>
      <c r="B128" s="52"/>
      <c r="C128" s="52">
        <v>2000</v>
      </c>
      <c r="D128" s="52"/>
      <c r="E128" s="52">
        <v>2000</v>
      </c>
      <c r="G128" s="52">
        <v>2000</v>
      </c>
    </row>
    <row r="129" spans="1:7" x14ac:dyDescent="0.2">
      <c r="A129" s="15" t="s">
        <v>110</v>
      </c>
      <c r="B129" s="53">
        <v>147632</v>
      </c>
      <c r="C129" s="52">
        <v>155632</v>
      </c>
      <c r="D129" s="53">
        <v>147632</v>
      </c>
      <c r="E129" s="52">
        <v>155632</v>
      </c>
      <c r="G129" s="52">
        <v>155632</v>
      </c>
    </row>
    <row r="130" spans="1:7" x14ac:dyDescent="0.2">
      <c r="A130" s="40" t="s">
        <v>111</v>
      </c>
      <c r="B130" s="56">
        <v>400966</v>
      </c>
      <c r="C130" s="57">
        <f>SUM(C121:C129)</f>
        <v>330966</v>
      </c>
      <c r="D130" s="56">
        <v>400966</v>
      </c>
      <c r="E130" s="57">
        <f>SUM(E121:E129)</f>
        <v>330966</v>
      </c>
      <c r="G130" s="57">
        <f>SUM(G121:G129)</f>
        <v>330966</v>
      </c>
    </row>
    <row r="132" spans="1:7" x14ac:dyDescent="0.2">
      <c r="A132" s="40" t="s">
        <v>112</v>
      </c>
      <c r="B132" s="54">
        <v>417414</v>
      </c>
      <c r="C132" s="54">
        <v>347414</v>
      </c>
      <c r="D132" s="54">
        <v>417414</v>
      </c>
      <c r="E132" s="54">
        <v>347414</v>
      </c>
      <c r="G132" s="54">
        <v>347414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2020-09-01T13:06:47Z</cp:lastPrinted>
  <dcterms:created xsi:type="dcterms:W3CDTF">2020-08-31T13:16:03Z</dcterms:created>
  <dcterms:modified xsi:type="dcterms:W3CDTF">2020-09-01T13:07:30Z</dcterms:modified>
</cp:coreProperties>
</file>